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DATA/PROJEKTY/REALIZACE/Velký Újezd/Kulturní dům/VZ DODAVKY/Vytahy2/"/>
    </mc:Choice>
  </mc:AlternateContent>
  <xr:revisionPtr revIDLastSave="0" documentId="13_ncr:1_{B2131119-48CB-454F-924E-CABCD4C4AF5B}" xr6:coauthVersionLast="47" xr6:coauthVersionMax="47" xr10:uidLastSave="{00000000-0000-0000-0000-000000000000}"/>
  <bookViews>
    <workbookView xWindow="-11500" yWindow="-28140" windowWidth="50880" windowHeight="27980" tabRatio="903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99 01 Naklady" sheetId="12" r:id="rId4"/>
    <sheet name="PS 01 01 Pol" sheetId="38" r:id="rId5"/>
    <sheet name="PS 02 01 Pol" sheetId="39" r:id="rId6"/>
  </sheets>
  <externalReferences>
    <externalReference r:id="rId7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'099 01 Naklady'!$1:$7</definedName>
    <definedName name="_xlnm.Print_Titles" localSheetId="4">'PS 01 01 Pol'!$1:$7</definedName>
    <definedName name="_xlnm.Print_Titles" localSheetId="5">'PS 02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'099 01 Naklady'!$A$1:$X$18</definedName>
    <definedName name="_xlnm.Print_Area" localSheetId="4">'PS 01 01 Pol'!$A$1:$X$14</definedName>
    <definedName name="_xlnm.Print_Area" localSheetId="5">'PS 02 01 Pol'!$A$1:$X$12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9" l="1"/>
  <c r="M9" i="39" s="1"/>
  <c r="M8" i="39" s="1"/>
  <c r="I9" i="39"/>
  <c r="I8" i="39" s="1"/>
  <c r="K9" i="39"/>
  <c r="K8" i="39" s="1"/>
  <c r="O9" i="39"/>
  <c r="O8" i="39" s="1"/>
  <c r="Q9" i="39"/>
  <c r="Q8" i="39" s="1"/>
  <c r="V9" i="39"/>
  <c r="V8" i="39" s="1"/>
  <c r="AE11" i="39"/>
  <c r="F46" i="1" s="1"/>
  <c r="G9" i="38"/>
  <c r="M9" i="38" s="1"/>
  <c r="I9" i="38"/>
  <c r="I8" i="38" s="1"/>
  <c r="K9" i="38"/>
  <c r="O9" i="38"/>
  <c r="O8" i="38" s="1"/>
  <c r="Q9" i="38"/>
  <c r="V9" i="38"/>
  <c r="V8" i="38" s="1"/>
  <c r="G10" i="38"/>
  <c r="M10" i="38" s="1"/>
  <c r="I10" i="38"/>
  <c r="K10" i="38"/>
  <c r="O10" i="38"/>
  <c r="Q10" i="38"/>
  <c r="V10" i="38"/>
  <c r="AE13" i="38"/>
  <c r="F44" i="1" s="1"/>
  <c r="BA13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2" i="12"/>
  <c r="I12" i="12"/>
  <c r="K12" i="12"/>
  <c r="O12" i="12"/>
  <c r="Q12" i="12"/>
  <c r="V12" i="12"/>
  <c r="G14" i="12"/>
  <c r="M14" i="12" s="1"/>
  <c r="I14" i="12"/>
  <c r="K14" i="12"/>
  <c r="O14" i="12"/>
  <c r="Q14" i="12"/>
  <c r="V14" i="12"/>
  <c r="AE17" i="12"/>
  <c r="I16" i="1"/>
  <c r="H42" i="1"/>
  <c r="J28" i="1"/>
  <c r="J26" i="1"/>
  <c r="G38" i="1"/>
  <c r="F38" i="1"/>
  <c r="J23" i="1"/>
  <c r="J24" i="1"/>
  <c r="J25" i="1"/>
  <c r="J27" i="1"/>
  <c r="E24" i="1"/>
  <c r="E26" i="1"/>
  <c r="AF13" i="38" l="1"/>
  <c r="G44" i="1" s="1"/>
  <c r="H44" i="1" s="1"/>
  <c r="I44" i="1" s="1"/>
  <c r="F39" i="1"/>
  <c r="Q8" i="38"/>
  <c r="K8" i="38"/>
  <c r="V11" i="12"/>
  <c r="M8" i="38"/>
  <c r="AF11" i="39"/>
  <c r="G46" i="1" s="1"/>
  <c r="H46" i="1" s="1"/>
  <c r="I46" i="1" s="1"/>
  <c r="G8" i="39"/>
  <c r="G11" i="39" s="1"/>
  <c r="F45" i="1"/>
  <c r="F43" i="1"/>
  <c r="G8" i="38"/>
  <c r="F41" i="1"/>
  <c r="F47" i="1"/>
  <c r="G23" i="1" s="1"/>
  <c r="K11" i="12"/>
  <c r="O11" i="12"/>
  <c r="G11" i="12"/>
  <c r="I63" i="1" s="1"/>
  <c r="Q11" i="12"/>
  <c r="I11" i="12"/>
  <c r="F40" i="1"/>
  <c r="M8" i="12"/>
  <c r="G8" i="12"/>
  <c r="I62" i="1" s="1"/>
  <c r="M12" i="12"/>
  <c r="M11" i="12" s="1"/>
  <c r="AF17" i="12"/>
  <c r="G45" i="1" l="1"/>
  <c r="H45" i="1" s="1"/>
  <c r="I45" i="1" s="1"/>
  <c r="G43" i="1"/>
  <c r="H43" i="1" s="1"/>
  <c r="I43" i="1" s="1"/>
  <c r="G39" i="1"/>
  <c r="I20" i="1"/>
  <c r="G47" i="1"/>
  <c r="I17" i="1"/>
  <c r="I61" i="1"/>
  <c r="I18" i="1" s="1"/>
  <c r="G13" i="38"/>
  <c r="G17" i="12"/>
  <c r="G41" i="1"/>
  <c r="H41" i="1" s="1"/>
  <c r="I41" i="1" s="1"/>
  <c r="G40" i="1"/>
  <c r="H40" i="1" s="1"/>
  <c r="I40" i="1" s="1"/>
  <c r="A23" i="1"/>
  <c r="H39" i="1" l="1"/>
  <c r="H47" i="1" s="1"/>
  <c r="I19" i="1"/>
  <c r="I21" i="1" s="1"/>
  <c r="I64" i="1"/>
  <c r="G24" i="1"/>
  <c r="A24" i="1"/>
  <c r="I39" i="1" l="1"/>
  <c r="I47" i="1" s="1"/>
  <c r="J63" i="1"/>
  <c r="J61" i="1"/>
  <c r="J62" i="1"/>
  <c r="G25" i="1"/>
  <c r="A25" i="1" s="1"/>
  <c r="G28" i="1"/>
  <c r="J41" i="1" l="1"/>
  <c r="J40" i="1"/>
  <c r="J45" i="1"/>
  <c r="J39" i="1"/>
  <c r="J47" i="1" s="1"/>
  <c r="J46" i="1"/>
  <c r="J44" i="1"/>
  <c r="J43" i="1"/>
  <c r="G26" i="1"/>
  <c r="A27" i="1" s="1"/>
  <c r="A26" i="1"/>
  <c r="J6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rgb="FF000000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<sst xmlns="http://schemas.openxmlformats.org/spreadsheetml/2006/main" count="309" uniqueCount="140">
  <si>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</si>
  <si>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</si>
  <si>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</si>
  <si>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</si>
  <si>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</si>
  <si>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</si>
  <si>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</si>
  <si>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</si>
  <si>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</si>
  <si>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</si>
  <si>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</si>
  <si>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</si>
  <si>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</si>
  <si>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</si>
  <si>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</si>
  <si>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</si>
  <si>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</si>
  <si>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</si>
  <si>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</si>
  <si>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</si>
  <si>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</si>
  <si>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</si>
  <si>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</si>
  <si>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</si>
  <si>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</si>
  <si>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</si>
  <si>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</si>
  <si>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</si>
  <si>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</si>
  <si>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</si>
  <si>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</si>
  <si>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</si>
  <si>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</si>
  <si>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</si>
  <si>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</si>
  <si>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</si>
  <si>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</si>
  <si>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</si>
  <si>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</si>
  <si>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</si>
  <si>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</si>
  <si>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Zadavatel</t>
  </si>
  <si>
    <t>rozpocet-stavby.cz</t>
  </si>
  <si>
    <t>Městys Velký Újezd</t>
  </si>
  <si>
    <t>Olomoucká 15</t>
  </si>
  <si>
    <t>Velký Újezd</t>
  </si>
  <si>
    <t>78355</t>
  </si>
  <si>
    <t>00299677</t>
  </si>
  <si>
    <t>CZ00299677</t>
  </si>
  <si>
    <t>Stavba</t>
  </si>
  <si>
    <t>Ostatní a vedlejší náklady</t>
  </si>
  <si>
    <t>01</t>
  </si>
  <si>
    <t>ON, VN</t>
  </si>
  <si>
    <t>Provozní soubor</t>
  </si>
  <si>
    <t>PS 01</t>
  </si>
  <si>
    <t>Osobní hydraulická plošina</t>
  </si>
  <si>
    <t>PS 02</t>
  </si>
  <si>
    <t>Osobní trakční výtah bez strojovny</t>
  </si>
  <si>
    <t>Celkem za stavbu</t>
  </si>
  <si>
    <t>CZK</t>
  </si>
  <si>
    <t>#POPS</t>
  </si>
  <si>
    <t>#POPO</t>
  </si>
  <si>
    <t>#POPR</t>
  </si>
  <si>
    <t>Popis objektu: 099 - Ostatní a vedlejší náklady</t>
  </si>
  <si>
    <t>Popis rozpočtu: 01 - ON, VN</t>
  </si>
  <si>
    <t>Popis objektu: PS 01 - Osobní hydraulická plošina</t>
  </si>
  <si>
    <t>Popis rozpočtu: 01 - Osobní hydraulická plošina</t>
  </si>
  <si>
    <t>Popis objektu: PS 02 - Osobní trakční výtah bez strojovny</t>
  </si>
  <si>
    <t>Popis rozpočtu: 01 - Osobní trakční výtah bez strojovny</t>
  </si>
  <si>
    <t>Rekapitulace dílů</t>
  </si>
  <si>
    <t>Typ dílu</t>
  </si>
  <si>
    <t>M33</t>
  </si>
  <si>
    <t>Montáže dopravních zařízení a vah-výtahy</t>
  </si>
  <si>
    <t>VN</t>
  </si>
  <si>
    <t>ON</t>
  </si>
  <si>
    <t>Soupis vedlejších a ostatních nákladů</t>
  </si>
  <si>
    <t>#TypZaznamu#</t>
  </si>
  <si>
    <t>STA</t>
  </si>
  <si>
    <t>099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</si>
  <si>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</si>
  <si>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</si>
  <si>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</si>
  <si>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</si>
  <si>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</si>
  <si>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</si>
  <si>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</si>
  <si>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</si>
  <si>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</si>
  <si>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</si>
  <si>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</si>
  <si>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</si>
  <si>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</si>
  <si>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</si>
  <si>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</si>
  <si>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</si>
  <si>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</si>
  <si>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</si>
  <si>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</si>
  <si>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</si>
  <si>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</si>
  <si>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</si>
  <si>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</si>
  <si>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</si>
  <si>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</si>
  <si>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</si>
  <si>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Soubor</t>
  </si>
  <si>
    <t>RTS 22/ I</t>
  </si>
  <si>
    <t>Indiv</t>
  </si>
  <si>
    <t>VRN</t>
  </si>
  <si>
    <t>POL99_8</t>
  </si>
  <si>
    <t>POP</t>
  </si>
  <si>
    <t>005124010R</t>
  </si>
  <si>
    <t>Koordinační činnost</t>
  </si>
  <si>
    <t>Koordinace stavebních a technologických dodávek stavby.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</si>
  <si>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</si>
  <si>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</si>
  <si>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</si>
  <si>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004111020x</t>
  </si>
  <si>
    <t>Dílenská dokumentace a vzorkování</t>
  </si>
  <si>
    <t>Vlastní</t>
  </si>
  <si>
    <t>zhotovení dílenské dokumentace a vzorkování výrobků a barevného provedení</t>
  </si>
  <si>
    <t>SUM</t>
  </si>
  <si>
    <t>END</t>
  </si>
  <si>
    <t>Položkový soupis prací a dodávek</t>
  </si>
  <si>
    <t>Agregovaná položka</t>
  </si>
  <si>
    <t>POL2_</t>
  </si>
  <si>
    <t>kus</t>
  </si>
  <si>
    <t>PRO</t>
  </si>
  <si>
    <t>PS 01_01</t>
  </si>
  <si>
    <t>Osobní hydraulická plošina, nosnost 320 kg, 2 stanice, 2 nástupiště, technická specifikace, příslušenství a provedení dle přílohy "Provozní soubory", D+M+přesun</t>
  </si>
  <si>
    <t>PS 01_02</t>
  </si>
  <si>
    <t>Ocelová konstrukce osobní hydraulická plošiny vč. opláštění a šachtových dveří, technická specifikace, příslušenství a provedení dle přílohy "Provozní soubory",  D+M+přesun</t>
  </si>
  <si>
    <t>opláštění šachty sdk deskami 12,5 mm - typ desky dle ČSN EN 520: DF H2IR</t>
  </si>
  <si>
    <t>Výtah osobní lanový, nosnost 630 kg, 2 stanice, 2 nástupiště, technická specifikace, příslušenství a provedení dle přílohy "Provozní soubory",  D+M+přesun</t>
  </si>
  <si>
    <t>Rekonstrukce kulturního domu Velký Újezd - plošina a výtah</t>
  </si>
  <si>
    <t>095_2020_4b</t>
  </si>
  <si>
    <t>Popis stavby: 095_2020_4b - Rekonstrukce kulturního domu Velký Újezd - plošina a výtah</t>
  </si>
  <si>
    <t>Rekonstrukce kulturního domu Velký Újezd
PS - plošina a výtah</t>
  </si>
  <si>
    <t xml:space="preserve">Soupis stavebních prací, dodávek a služeb.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</si>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</sst>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9"/>
      <color rgb="FF00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16" fillId="0" borderId="43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top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/>
  </sheetViews>
  <sheetFormatPr baseColWidth="10" defaultColWidth="8.83203125" defaultRowHeight="13"/>
  <sheetData>
    <row r="1" spans="1:7">
      <c r="A1" s="21" t="s">
        <v>38</v>
      </c>
    </row>
    <row r="2" spans="1:7" ht="57.75" customHeight="1">
      <c r="A2" s="186" t="s">
        <v>39</v>
      </c>
      <c r="B2" s="186"/>
      <c r="C2" s="186"/>
      <c r="D2" s="186"/>
      <c r="E2" s="186"/>
      <c r="F2" s="186"/>
      <c r="G2" s="186"/>
    </row>
  </sheetData>
  <sheetProtection algorithmName="SHA-512" hashValue="zmKSB5461o6AYdcvmyZMiePPdBBtZDq+o0FDy8U6+RrPWeZ5QxKeeWuaiyT6qjNDDcPOxK8CDjmVqPX0MM+GWQ==" saltValue="1/SP3HqRf7I3gsNX9GAPIw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D11" sqref="D11:G11"/>
    </sheetView>
  </sheetViews>
  <sheetFormatPr baseColWidth="10" defaultColWidth="9" defaultRowHeight="13"/>
  <cols>
    <col min="1" max="1" width="8.5" hidden="1" customWidth="1"/>
    <col min="2" max="2" width="13.5" customWidth="1"/>
    <col min="3" max="3" width="7.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" customWidth="1"/>
    <col min="11" max="11" width="4.33203125" customWidth="1"/>
    <col min="12" max="15" width="10.6640625" customWidth="1"/>
  </cols>
  <sheetData>
    <row r="1" spans="1:15" ht="33.75" customHeight="1">
      <c r="A1" s="47" t="s">
        <v>36</v>
      </c>
      <c r="B1" s="222" t="s">
        <v>138</v>
      </c>
      <c r="C1" s="223"/>
      <c r="D1" s="223"/>
      <c r="E1" s="223"/>
      <c r="F1" s="223"/>
      <c r="G1" s="223"/>
      <c r="H1" s="223"/>
      <c r="I1" s="223"/>
      <c r="J1" s="224"/>
    </row>
    <row r="2" spans="1:15" ht="36" customHeight="1">
      <c r="A2" s="2"/>
      <c r="B2" s="74" t="s">
        <v>22</v>
      </c>
      <c r="C2" s="75"/>
      <c r="D2" s="76" t="s">
        <v>135</v>
      </c>
      <c r="E2" s="228" t="s">
        <v>137</v>
      </c>
      <c r="F2" s="229"/>
      <c r="G2" s="229"/>
      <c r="H2" s="229"/>
      <c r="I2" s="229"/>
      <c r="J2" s="230"/>
      <c r="O2" s="1"/>
    </row>
    <row r="3" spans="1:15" ht="27" hidden="1" customHeight="1">
      <c r="A3" s="2"/>
      <c r="B3" s="77"/>
      <c r="C3" s="75"/>
      <c r="D3" s="78"/>
      <c r="E3" s="231"/>
      <c r="F3" s="232"/>
      <c r="G3" s="232"/>
      <c r="H3" s="232"/>
      <c r="I3" s="232"/>
      <c r="J3" s="233"/>
    </row>
    <row r="4" spans="1:15" ht="23.25" customHeight="1">
      <c r="A4" s="2"/>
      <c r="B4" s="79"/>
      <c r="C4" s="80"/>
      <c r="D4" s="81"/>
      <c r="E4" s="212"/>
      <c r="F4" s="212"/>
      <c r="G4" s="212"/>
      <c r="H4" s="212"/>
      <c r="I4" s="212"/>
      <c r="J4" s="213"/>
    </row>
    <row r="5" spans="1:15" ht="24" customHeight="1">
      <c r="A5" s="2"/>
      <c r="B5" s="31" t="s">
        <v>41</v>
      </c>
      <c r="D5" s="216" t="s">
        <v>43</v>
      </c>
      <c r="E5" s="217"/>
      <c r="F5" s="217"/>
      <c r="G5" s="217"/>
      <c r="H5" s="18" t="s">
        <v>40</v>
      </c>
      <c r="I5" s="83" t="s">
        <v>47</v>
      </c>
      <c r="J5" s="8"/>
    </row>
    <row r="6" spans="1:15" ht="15.75" customHeight="1">
      <c r="A6" s="2"/>
      <c r="B6" s="28"/>
      <c r="C6" s="55"/>
      <c r="D6" s="218" t="s">
        <v>44</v>
      </c>
      <c r="E6" s="219"/>
      <c r="F6" s="219"/>
      <c r="G6" s="219"/>
      <c r="H6" s="18" t="s">
        <v>34</v>
      </c>
      <c r="I6" s="83" t="s">
        <v>48</v>
      </c>
      <c r="J6" s="8"/>
    </row>
    <row r="7" spans="1:15" ht="15.75" customHeight="1">
      <c r="A7" s="2"/>
      <c r="B7" s="29"/>
      <c r="C7" s="56"/>
      <c r="D7" s="82" t="s">
        <v>46</v>
      </c>
      <c r="E7" s="220" t="s">
        <v>45</v>
      </c>
      <c r="F7" s="221"/>
      <c r="G7" s="221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235" t="s">
        <v>139</v>
      </c>
      <c r="E11" s="235"/>
      <c r="F11" s="235"/>
      <c r="G11" s="235"/>
      <c r="H11" s="18" t="s">
        <v>40</v>
      </c>
      <c r="I11" s="85" t="s">
        <v>139</v>
      </c>
      <c r="J11" s="8"/>
    </row>
    <row r="12" spans="1:15" ht="15.75" customHeight="1">
      <c r="A12" s="2"/>
      <c r="B12" s="28"/>
      <c r="C12" s="55"/>
      <c r="D12" s="211" t="s">
        <v>139</v>
      </c>
      <c r="E12" s="211"/>
      <c r="F12" s="211"/>
      <c r="G12" s="211"/>
      <c r="H12" s="18" t="s">
        <v>34</v>
      </c>
      <c r="I12" s="85" t="s">
        <v>139</v>
      </c>
      <c r="J12" s="8"/>
    </row>
    <row r="13" spans="1:15" ht="15.75" customHeight="1">
      <c r="A13" s="2"/>
      <c r="B13" s="29"/>
      <c r="C13" s="56"/>
      <c r="D13" s="84"/>
      <c r="E13" s="214" t="s">
        <v>139</v>
      </c>
      <c r="F13" s="215"/>
      <c r="G13" s="215"/>
      <c r="H13" s="19"/>
      <c r="I13" s="23"/>
      <c r="J13" s="34"/>
    </row>
    <row r="14" spans="1:15" ht="24" customHeight="1">
      <c r="A14" s="2"/>
      <c r="B14" s="43" t="s">
        <v>21</v>
      </c>
      <c r="C14" s="58"/>
      <c r="D14" s="189" t="s">
        <v>42</v>
      </c>
      <c r="E14" s="189"/>
      <c r="F14" s="189"/>
      <c r="G14" s="189"/>
      <c r="H14" s="45"/>
      <c r="I14" s="44"/>
      <c r="J14" s="46"/>
    </row>
    <row r="15" spans="1:15" ht="32.25" customHeight="1">
      <c r="A15" s="2"/>
      <c r="B15" s="35" t="s">
        <v>32</v>
      </c>
      <c r="C15" s="59"/>
      <c r="D15" s="54"/>
      <c r="E15" s="234"/>
      <c r="F15" s="234"/>
      <c r="G15" s="236"/>
      <c r="H15" s="236"/>
      <c r="I15" s="236" t="s">
        <v>29</v>
      </c>
      <c r="J15" s="237"/>
    </row>
    <row r="16" spans="1:15" ht="23.25" customHeight="1">
      <c r="A16" s="138" t="s">
        <v>24</v>
      </c>
      <c r="B16" s="38" t="s">
        <v>24</v>
      </c>
      <c r="C16" s="60"/>
      <c r="D16" s="61"/>
      <c r="E16" s="200"/>
      <c r="F16" s="201"/>
      <c r="G16" s="200"/>
      <c r="H16" s="201"/>
      <c r="I16" s="200">
        <f>SUMIF(F61:F63,A16,I61:I63)+SUMIF(F61:F63,"PSU",I61:I63)</f>
        <v>0</v>
      </c>
      <c r="J16" s="202"/>
    </row>
    <row r="17" spans="1:10" ht="23.25" customHeight="1">
      <c r="A17" s="138" t="s">
        <v>25</v>
      </c>
      <c r="B17" s="38" t="s">
        <v>25</v>
      </c>
      <c r="C17" s="60"/>
      <c r="D17" s="61"/>
      <c r="E17" s="200"/>
      <c r="F17" s="201"/>
      <c r="G17" s="200"/>
      <c r="H17" s="201"/>
      <c r="I17" s="200">
        <f>SUMIF(F61:F63,A17,I61:I63)</f>
        <v>0</v>
      </c>
      <c r="J17" s="202"/>
    </row>
    <row r="18" spans="1:10" ht="23.25" customHeight="1">
      <c r="A18" s="138" t="s">
        <v>26</v>
      </c>
      <c r="B18" s="38" t="s">
        <v>26</v>
      </c>
      <c r="C18" s="60"/>
      <c r="D18" s="61"/>
      <c r="E18" s="200"/>
      <c r="F18" s="201"/>
      <c r="G18" s="200"/>
      <c r="H18" s="201"/>
      <c r="I18" s="200">
        <f>SUMIF(F61:F63,A18,I61:I63)</f>
        <v>0</v>
      </c>
      <c r="J18" s="202"/>
    </row>
    <row r="19" spans="1:10" ht="23.25" customHeight="1">
      <c r="A19" s="138" t="s">
        <v>73</v>
      </c>
      <c r="B19" s="38" t="s">
        <v>27</v>
      </c>
      <c r="C19" s="60"/>
      <c r="D19" s="61"/>
      <c r="E19" s="200"/>
      <c r="F19" s="201"/>
      <c r="G19" s="200"/>
      <c r="H19" s="201"/>
      <c r="I19" s="200">
        <f>SUMIF(F61:F63,A19,I61:I63)</f>
        <v>0</v>
      </c>
      <c r="J19" s="202"/>
    </row>
    <row r="20" spans="1:10" ht="23.25" customHeight="1">
      <c r="A20" s="138" t="s">
        <v>74</v>
      </c>
      <c r="B20" s="38" t="s">
        <v>28</v>
      </c>
      <c r="C20" s="60"/>
      <c r="D20" s="61"/>
      <c r="E20" s="200"/>
      <c r="F20" s="201"/>
      <c r="G20" s="200"/>
      <c r="H20" s="201"/>
      <c r="I20" s="200">
        <f>SUMIF(F61:F63,A20,I61:I63)</f>
        <v>0</v>
      </c>
      <c r="J20" s="202"/>
    </row>
    <row r="21" spans="1:10" ht="23.25" customHeight="1">
      <c r="A21" s="2"/>
      <c r="B21" s="48" t="s">
        <v>29</v>
      </c>
      <c r="C21" s="62"/>
      <c r="D21" s="63"/>
      <c r="E21" s="203"/>
      <c r="F21" s="238"/>
      <c r="G21" s="203"/>
      <c r="H21" s="238"/>
      <c r="I21" s="203">
        <f>SUM(I16:J20)</f>
        <v>0</v>
      </c>
      <c r="J21" s="204"/>
    </row>
    <row r="22" spans="1:10" ht="33" customHeight="1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0"/>
      <c r="D23" s="61"/>
      <c r="E23" s="65">
        <v>15</v>
      </c>
      <c r="F23" s="39" t="s">
        <v>0</v>
      </c>
      <c r="G23" s="198">
        <f>ZakladDPHSniVypocet</f>
        <v>0</v>
      </c>
      <c r="H23" s="199"/>
      <c r="I23" s="199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0"/>
      <c r="D24" s="61"/>
      <c r="E24" s="65">
        <f>SazbaDPH1</f>
        <v>15</v>
      </c>
      <c r="F24" s="39" t="s">
        <v>0</v>
      </c>
      <c r="G24" s="196">
        <f>A23</f>
        <v>0</v>
      </c>
      <c r="H24" s="197"/>
      <c r="I24" s="197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198">
        <f>ZakladDPHZaklVypocet</f>
        <v>0</v>
      </c>
      <c r="H25" s="199"/>
      <c r="I25" s="199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6"/>
      <c r="D26" s="54"/>
      <c r="E26" s="67">
        <f>SazbaDPH2</f>
        <v>21</v>
      </c>
      <c r="F26" s="30" t="s">
        <v>0</v>
      </c>
      <c r="G26" s="225">
        <f>A25</f>
        <v>0</v>
      </c>
      <c r="H26" s="226"/>
      <c r="I26" s="226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227">
        <f>CenaCelkem-(ZakladDPHSni+DPHSni+ZakladDPHZakl+DPHZakl)</f>
        <v>0</v>
      </c>
      <c r="H27" s="227"/>
      <c r="I27" s="227"/>
      <c r="J27" s="41" t="str">
        <f t="shared" si="0"/>
        <v>CZK</v>
      </c>
    </row>
    <row r="28" spans="1:10" ht="27.75" hidden="1" customHeight="1" thickBot="1">
      <c r="A28" s="2"/>
      <c r="B28" s="112" t="s">
        <v>23</v>
      </c>
      <c r="C28" s="113"/>
      <c r="D28" s="113"/>
      <c r="E28" s="114"/>
      <c r="F28" s="115"/>
      <c r="G28" s="206">
        <f>ZakladDPHSniVypocet+ZakladDPHZaklVypocet</f>
        <v>0</v>
      </c>
      <c r="H28" s="206"/>
      <c r="I28" s="206"/>
      <c r="J28" s="116" t="str">
        <f t="shared" si="0"/>
        <v>CZK</v>
      </c>
    </row>
    <row r="29" spans="1:10" ht="27.75" customHeight="1" thickBot="1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5">
        <f>A27</f>
        <v>0</v>
      </c>
      <c r="H29" s="205"/>
      <c r="I29" s="205"/>
      <c r="J29" s="119" t="s">
        <v>59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2"/>
      <c r="D34" s="207"/>
      <c r="E34" s="208"/>
      <c r="G34" s="209"/>
      <c r="H34" s="210"/>
      <c r="I34" s="210"/>
      <c r="J34" s="25"/>
    </row>
    <row r="35" spans="1:10" ht="12.75" customHeight="1">
      <c r="A35" s="2"/>
      <c r="B35" s="2"/>
      <c r="D35" s="195" t="s">
        <v>2</v>
      </c>
      <c r="E35" s="195"/>
      <c r="H35" s="10" t="s">
        <v>3</v>
      </c>
      <c r="J35" s="9"/>
    </row>
    <row r="36" spans="1:10" ht="13.5" customHeight="1" thickBot="1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customHeight="1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customHeight="1">
      <c r="A39" s="88">
        <v>1</v>
      </c>
      <c r="B39" s="98" t="s">
        <v>49</v>
      </c>
      <c r="C39" s="194"/>
      <c r="D39" s="194"/>
      <c r="E39" s="194"/>
      <c r="F39" s="99">
        <f>'099 01 Naklady'!AE17+'PS 01 01 Pol'!AE13+'PS 02 01 Pol'!AE11</f>
        <v>0</v>
      </c>
      <c r="G39" s="100">
        <f>'099 01 Naklady'!AF17+'PS 01 01 Pol'!AF13+'PS 02 01 Pol'!AF11</f>
        <v>0</v>
      </c>
      <c r="H39" s="101">
        <f t="shared" ref="H39:H46" si="1"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customHeight="1">
      <c r="A40" s="88">
        <v>2</v>
      </c>
      <c r="B40" s="103"/>
      <c r="C40" s="193" t="s">
        <v>50</v>
      </c>
      <c r="D40" s="193"/>
      <c r="E40" s="193"/>
      <c r="F40" s="104">
        <f>'099 01 Naklady'!AE17</f>
        <v>0</v>
      </c>
      <c r="G40" s="105">
        <f>'099 01 Naklady'!AF17</f>
        <v>0</v>
      </c>
      <c r="H40" s="105">
        <f t="shared" si="1"/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customHeight="1">
      <c r="A41" s="88">
        <v>3</v>
      </c>
      <c r="B41" s="107" t="s">
        <v>51</v>
      </c>
      <c r="C41" s="194" t="s">
        <v>52</v>
      </c>
      <c r="D41" s="194"/>
      <c r="E41" s="194"/>
      <c r="F41" s="108">
        <f>'099 01 Naklady'!AE17</f>
        <v>0</v>
      </c>
      <c r="G41" s="101">
        <f>'099 01 Naklady'!AF17</f>
        <v>0</v>
      </c>
      <c r="H41" s="101">
        <f t="shared" si="1"/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customHeight="1">
      <c r="A42" s="88">
        <v>2</v>
      </c>
      <c r="B42" s="103"/>
      <c r="C42" s="193" t="s">
        <v>53</v>
      </c>
      <c r="D42" s="193"/>
      <c r="E42" s="193"/>
      <c r="F42" s="104"/>
      <c r="G42" s="105"/>
      <c r="H42" s="105">
        <f t="shared" si="1"/>
        <v>0</v>
      </c>
      <c r="I42" s="105"/>
      <c r="J42" s="106"/>
    </row>
    <row r="43" spans="1:10" ht="25.5" customHeight="1">
      <c r="A43" s="88">
        <v>2</v>
      </c>
      <c r="B43" s="103" t="s">
        <v>54</v>
      </c>
      <c r="C43" s="193" t="s">
        <v>55</v>
      </c>
      <c r="D43" s="193"/>
      <c r="E43" s="193"/>
      <c r="F43" s="104">
        <f>'PS 01 01 Pol'!AE13</f>
        <v>0</v>
      </c>
      <c r="G43" s="105">
        <f>'PS 01 01 Pol'!AF13</f>
        <v>0</v>
      </c>
      <c r="H43" s="105">
        <f t="shared" si="1"/>
        <v>0</v>
      </c>
      <c r="I43" s="105">
        <f t="shared" ref="I43:I46" si="2">F43+G43+H43</f>
        <v>0</v>
      </c>
      <c r="J43" s="106" t="str">
        <f t="shared" ref="J43:J46" si="3">IF(CenaCelkemVypocet=0,"",I43/CenaCelkemVypocet*100)</f>
        <v/>
      </c>
    </row>
    <row r="44" spans="1:10" ht="25.5" customHeight="1">
      <c r="A44" s="88">
        <v>3</v>
      </c>
      <c r="B44" s="107" t="s">
        <v>51</v>
      </c>
      <c r="C44" s="194" t="s">
        <v>55</v>
      </c>
      <c r="D44" s="194"/>
      <c r="E44" s="194"/>
      <c r="F44" s="108">
        <f>'PS 01 01 Pol'!AE13</f>
        <v>0</v>
      </c>
      <c r="G44" s="101">
        <f>'PS 01 01 Pol'!AF13</f>
        <v>0</v>
      </c>
      <c r="H44" s="101">
        <f t="shared" si="1"/>
        <v>0</v>
      </c>
      <c r="I44" s="101">
        <f t="shared" si="2"/>
        <v>0</v>
      </c>
      <c r="J44" s="102" t="str">
        <f t="shared" si="3"/>
        <v/>
      </c>
    </row>
    <row r="45" spans="1:10" ht="25.5" customHeight="1">
      <c r="A45" s="88">
        <v>2</v>
      </c>
      <c r="B45" s="103" t="s">
        <v>56</v>
      </c>
      <c r="C45" s="193" t="s">
        <v>57</v>
      </c>
      <c r="D45" s="193"/>
      <c r="E45" s="193"/>
      <c r="F45" s="104">
        <f>'PS 02 01 Pol'!AE11</f>
        <v>0</v>
      </c>
      <c r="G45" s="105">
        <f>'PS 02 01 Pol'!AF11</f>
        <v>0</v>
      </c>
      <c r="H45" s="105">
        <f t="shared" si="1"/>
        <v>0</v>
      </c>
      <c r="I45" s="105">
        <f t="shared" si="2"/>
        <v>0</v>
      </c>
      <c r="J45" s="106" t="str">
        <f t="shared" si="3"/>
        <v/>
      </c>
    </row>
    <row r="46" spans="1:10" ht="25.5" customHeight="1">
      <c r="A46" s="88">
        <v>3</v>
      </c>
      <c r="B46" s="107" t="s">
        <v>51</v>
      </c>
      <c r="C46" s="194" t="s">
        <v>57</v>
      </c>
      <c r="D46" s="194"/>
      <c r="E46" s="194"/>
      <c r="F46" s="108">
        <f>'PS 02 01 Pol'!AE11</f>
        <v>0</v>
      </c>
      <c r="G46" s="101">
        <f>'PS 02 01 Pol'!AF11</f>
        <v>0</v>
      </c>
      <c r="H46" s="101">
        <f t="shared" si="1"/>
        <v>0</v>
      </c>
      <c r="I46" s="101">
        <f t="shared" si="2"/>
        <v>0</v>
      </c>
      <c r="J46" s="102" t="str">
        <f t="shared" si="3"/>
        <v/>
      </c>
    </row>
    <row r="47" spans="1:10" ht="25.5" customHeight="1">
      <c r="A47" s="88"/>
      <c r="B47" s="190" t="s">
        <v>58</v>
      </c>
      <c r="C47" s="191"/>
      <c r="D47" s="191"/>
      <c r="E47" s="192"/>
      <c r="F47" s="109">
        <f>SUMIF(A39:A46,"=1",F39:F46)</f>
        <v>0</v>
      </c>
      <c r="G47" s="110">
        <f>SUMIF(A39:A46,"=1",G39:G46)</f>
        <v>0</v>
      </c>
      <c r="H47" s="110">
        <f>SUMIF(A39:A46,"=1",H39:H46)</f>
        <v>0</v>
      </c>
      <c r="I47" s="110">
        <f>SUMIF(A39:A46,"=1",I39:I46)</f>
        <v>0</v>
      </c>
      <c r="J47" s="111">
        <f>SUMIF(A39:A46,"=1",J39:J46)</f>
        <v>0</v>
      </c>
    </row>
    <row r="49" spans="1:10">
      <c r="A49" t="s">
        <v>60</v>
      </c>
      <c r="B49" t="s">
        <v>136</v>
      </c>
    </row>
    <row r="50" spans="1:10">
      <c r="A50" t="s">
        <v>61</v>
      </c>
      <c r="B50" t="s">
        <v>63</v>
      </c>
    </row>
    <row r="51" spans="1:10">
      <c r="A51" t="s">
        <v>62</v>
      </c>
      <c r="B51" t="s">
        <v>64</v>
      </c>
    </row>
    <row r="52" spans="1:10">
      <c r="A52" t="s">
        <v>61</v>
      </c>
      <c r="B52" t="s">
        <v>65</v>
      </c>
    </row>
    <row r="53" spans="1:10">
      <c r="A53" t="s">
        <v>62</v>
      </c>
      <c r="B53" t="s">
        <v>66</v>
      </c>
    </row>
    <row r="54" spans="1:10">
      <c r="A54" t="s">
        <v>61</v>
      </c>
      <c r="B54" t="s">
        <v>67</v>
      </c>
    </row>
    <row r="55" spans="1:10">
      <c r="A55" t="s">
        <v>62</v>
      </c>
      <c r="B55" t="s">
        <v>68</v>
      </c>
    </row>
    <row r="58" spans="1:10" ht="16">
      <c r="B58" s="120" t="s">
        <v>69</v>
      </c>
    </row>
    <row r="60" spans="1:10" ht="25.5" customHeight="1">
      <c r="A60" s="122"/>
      <c r="B60" s="125" t="s">
        <v>17</v>
      </c>
      <c r="C60" s="125" t="s">
        <v>5</v>
      </c>
      <c r="D60" s="126"/>
      <c r="E60" s="126"/>
      <c r="F60" s="127" t="s">
        <v>70</v>
      </c>
      <c r="G60" s="127"/>
      <c r="H60" s="127"/>
      <c r="I60" s="127" t="s">
        <v>29</v>
      </c>
      <c r="J60" s="127" t="s">
        <v>0</v>
      </c>
    </row>
    <row r="61" spans="1:10" ht="36.75" customHeight="1">
      <c r="A61" s="123"/>
      <c r="B61" s="128" t="s">
        <v>71</v>
      </c>
      <c r="C61" s="187" t="s">
        <v>72</v>
      </c>
      <c r="D61" s="188"/>
      <c r="E61" s="188"/>
      <c r="F61" s="134" t="s">
        <v>26</v>
      </c>
      <c r="G61" s="135"/>
      <c r="H61" s="135"/>
      <c r="I61" s="135">
        <f>'PS 01 01 Pol'!G8+'PS 02 01 Pol'!G8</f>
        <v>0</v>
      </c>
      <c r="J61" s="132" t="str">
        <f>IF(I64=0,"",I61/I64*100)</f>
        <v/>
      </c>
    </row>
    <row r="62" spans="1:10" ht="36.75" customHeight="1">
      <c r="A62" s="123"/>
      <c r="B62" s="128" t="s">
        <v>73</v>
      </c>
      <c r="C62" s="187" t="s">
        <v>27</v>
      </c>
      <c r="D62" s="188"/>
      <c r="E62" s="188"/>
      <c r="F62" s="134" t="s">
        <v>73</v>
      </c>
      <c r="G62" s="135"/>
      <c r="H62" s="135"/>
      <c r="I62" s="135">
        <f>'099 01 Naklady'!G8</f>
        <v>0</v>
      </c>
      <c r="J62" s="132" t="str">
        <f>IF(I64=0,"",I62/I64*100)</f>
        <v/>
      </c>
    </row>
    <row r="63" spans="1:10" ht="36.75" customHeight="1">
      <c r="A63" s="123"/>
      <c r="B63" s="128" t="s">
        <v>74</v>
      </c>
      <c r="C63" s="187" t="s">
        <v>28</v>
      </c>
      <c r="D63" s="188"/>
      <c r="E63" s="188"/>
      <c r="F63" s="134" t="s">
        <v>74</v>
      </c>
      <c r="G63" s="135"/>
      <c r="H63" s="135"/>
      <c r="I63" s="135">
        <f>'099 01 Naklady'!G11</f>
        <v>0</v>
      </c>
      <c r="J63" s="132" t="str">
        <f>IF(I64=0,"",I63/I64*100)</f>
        <v/>
      </c>
    </row>
    <row r="64" spans="1:10" ht="25.5" customHeight="1">
      <c r="A64" s="124"/>
      <c r="B64" s="129" t="s">
        <v>1</v>
      </c>
      <c r="C64" s="130"/>
      <c r="D64" s="131"/>
      <c r="E64" s="131"/>
      <c r="F64" s="136"/>
      <c r="G64" s="137"/>
      <c r="H64" s="137"/>
      <c r="I64" s="137">
        <f>SUM(I61:I63)</f>
        <v>0</v>
      </c>
      <c r="J64" s="133">
        <f>SUM(J61:J63)</f>
        <v>0</v>
      </c>
    </row>
    <row r="65" spans="6:10">
      <c r="F65" s="86"/>
      <c r="G65" s="86"/>
      <c r="H65" s="86"/>
      <c r="I65" s="86"/>
      <c r="J65" s="87"/>
    </row>
    <row r="66" spans="6:10">
      <c r="F66" s="86"/>
      <c r="G66" s="86"/>
      <c r="H66" s="86"/>
      <c r="I66" s="86"/>
      <c r="J66" s="87"/>
    </row>
    <row r="67" spans="6:10">
      <c r="F67" s="86"/>
      <c r="G67" s="86"/>
      <c r="H67" s="86"/>
      <c r="I67" s="86"/>
      <c r="J67" s="87"/>
    </row>
  </sheetData>
  <sheetProtection algorithmName="SHA-512" hashValue="1QuZAXZm+pD9bFJZj9zrrhvUw3TYFD29K2YSN2MvehfwCv5q2sKKyvLgbfvLrC7vHsIbbg42/LxUzWynVq1BjQ==" saltValue="EyJdqMM4QzvHMz9K9ronOQ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4:E34"/>
    <mergeCell ref="G34:I34"/>
    <mergeCell ref="C39:E39"/>
    <mergeCell ref="C40:E40"/>
    <mergeCell ref="C41:E41"/>
    <mergeCell ref="I21:J21"/>
    <mergeCell ref="G19:H19"/>
    <mergeCell ref="G20:H20"/>
    <mergeCell ref="G29:I29"/>
    <mergeCell ref="G25:I25"/>
    <mergeCell ref="I19:J19"/>
    <mergeCell ref="G28:I28"/>
    <mergeCell ref="C62:E62"/>
    <mergeCell ref="C63:E63"/>
    <mergeCell ref="D14:G14"/>
    <mergeCell ref="C61:E61"/>
    <mergeCell ref="B47:E47"/>
    <mergeCell ref="C42:E42"/>
    <mergeCell ref="C43:E43"/>
    <mergeCell ref="C44:E44"/>
    <mergeCell ref="C45:E45"/>
    <mergeCell ref="C46:E46"/>
    <mergeCell ref="D35:E35"/>
    <mergeCell ref="G24:I24"/>
    <mergeCell ref="G23:I23"/>
    <mergeCell ref="E19:F19"/>
    <mergeCell ref="E20:F20"/>
    <mergeCell ref="I20:J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baseColWidth="10" defaultColWidth="9.1640625" defaultRowHeight="13"/>
  <cols>
    <col min="1" max="1" width="4.33203125" style="3" customWidth="1"/>
    <col min="2" max="2" width="14.5" style="3" customWidth="1"/>
    <col min="3" max="3" width="38.33203125" style="7" customWidth="1"/>
    <col min="4" max="4" width="4.5" style="3" customWidth="1"/>
    <col min="5" max="5" width="10.5" style="3" customWidth="1"/>
    <col min="6" max="6" width="9.83203125" style="3" customWidth="1"/>
    <col min="7" max="7" width="12.6640625" style="3" customWidth="1"/>
    <col min="8" max="16384" width="9.1640625" style="3"/>
  </cols>
  <sheetData>
    <row r="1" spans="1:7" ht="16">
      <c r="A1" s="239" t="s">
        <v>6</v>
      </c>
      <c r="B1" s="239"/>
      <c r="C1" s="240"/>
      <c r="D1" s="239"/>
      <c r="E1" s="239"/>
      <c r="F1" s="239"/>
      <c r="G1" s="239"/>
    </row>
    <row r="2" spans="1:7" ht="25" customHeight="1">
      <c r="A2" s="50" t="s">
        <v>7</v>
      </c>
      <c r="B2" s="49"/>
      <c r="C2" s="241"/>
      <c r="D2" s="241"/>
      <c r="E2" s="241"/>
      <c r="F2" s="241"/>
      <c r="G2" s="242"/>
    </row>
    <row r="3" spans="1:7" ht="25" customHeight="1">
      <c r="A3" s="50" t="s">
        <v>8</v>
      </c>
      <c r="B3" s="49"/>
      <c r="C3" s="241"/>
      <c r="D3" s="241"/>
      <c r="E3" s="241"/>
      <c r="F3" s="241"/>
      <c r="G3" s="242"/>
    </row>
    <row r="4" spans="1:7" ht="25" customHeight="1">
      <c r="A4" s="50" t="s">
        <v>9</v>
      </c>
      <c r="B4" s="49"/>
      <c r="C4" s="241"/>
      <c r="D4" s="241"/>
      <c r="E4" s="241"/>
      <c r="F4" s="241"/>
      <c r="G4" s="242"/>
    </row>
    <row r="5" spans="1:7">
      <c r="B5" s="4"/>
      <c r="C5" s="5"/>
      <c r="D5" s="6"/>
    </row>
  </sheetData>
  <sheetProtection algorithmName="SHA-512" hashValue="wu2t9NiZWHV6xf46NWfp9jwxszc+LsriN+K0gm8TosgdfuXBWy3i8KpZ0BSEuwpGdvDqW+1EV9XUusf8jnME5Q==" saltValue="117ldqL9+tewT+TSSE2nt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87"/>
  <sheetViews>
    <sheetView zoomScale="187" workbookViewId="0">
      <pane ySplit="7" topLeftCell="A8" activePane="bottomLeft" state="frozen"/>
      <selection activeCell="A2" sqref="A2:G2"/>
      <selection pane="bottomLeft" activeCell="C9" sqref="C9"/>
    </sheetView>
  </sheetViews>
  <sheetFormatPr baseColWidth="10" defaultColWidth="8.83203125" defaultRowHeight="13" outlineLevelRow="1"/>
  <cols>
    <col min="1" max="1" width="3.5" customWidth="1"/>
    <col min="2" max="2" width="12.5" style="121" customWidth="1"/>
    <col min="3" max="3" width="63.33203125" style="121" customWidth="1"/>
    <col min="4" max="4" width="4.83203125" customWidth="1"/>
    <col min="5" max="5" width="10.5" customWidth="1"/>
    <col min="6" max="6" width="9.83203125" customWidth="1"/>
    <col min="7" max="7" width="12.6640625" customWidth="1"/>
    <col min="8" max="11" width="0" hidden="1" customWidth="1"/>
    <col min="14" max="17" width="0" hidden="1" customWidth="1"/>
    <col min="18" max="18" width="6.83203125" customWidth="1"/>
    <col min="20" max="24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>
      <c r="A1" s="243" t="s">
        <v>75</v>
      </c>
      <c r="B1" s="243"/>
      <c r="C1" s="243"/>
      <c r="D1" s="243"/>
      <c r="E1" s="243"/>
      <c r="F1" s="243"/>
      <c r="G1" s="243"/>
      <c r="AG1" t="s">
        <v>76</v>
      </c>
    </row>
    <row r="2" spans="1:60" ht="25" customHeight="1">
      <c r="A2" s="50" t="s">
        <v>7</v>
      </c>
      <c r="B2" s="49" t="s">
        <v>135</v>
      </c>
      <c r="C2" s="244" t="s">
        <v>134</v>
      </c>
      <c r="D2" s="245"/>
      <c r="E2" s="245"/>
      <c r="F2" s="245"/>
      <c r="G2" s="246"/>
      <c r="AG2" t="s">
        <v>77</v>
      </c>
    </row>
    <row r="3" spans="1:60" ht="25" customHeight="1">
      <c r="A3" s="50" t="s">
        <v>8</v>
      </c>
      <c r="B3" s="49" t="s">
        <v>78</v>
      </c>
      <c r="C3" s="244" t="s">
        <v>50</v>
      </c>
      <c r="D3" s="245"/>
      <c r="E3" s="245"/>
      <c r="F3" s="245"/>
      <c r="G3" s="246"/>
      <c r="AC3" s="121" t="s">
        <v>79</v>
      </c>
      <c r="AG3" t="s">
        <v>80</v>
      </c>
    </row>
    <row r="4" spans="1:60" ht="25" customHeight="1">
      <c r="A4" s="139" t="s">
        <v>9</v>
      </c>
      <c r="B4" s="140" t="s">
        <v>51</v>
      </c>
      <c r="C4" s="247" t="s">
        <v>52</v>
      </c>
      <c r="D4" s="248"/>
      <c r="E4" s="248"/>
      <c r="F4" s="248"/>
      <c r="G4" s="249"/>
      <c r="AG4" t="s">
        <v>81</v>
      </c>
    </row>
    <row r="5" spans="1:60">
      <c r="D5" s="10"/>
    </row>
    <row r="6" spans="1:60" ht="42">
      <c r="A6" s="142" t="s">
        <v>82</v>
      </c>
      <c r="B6" s="144" t="s">
        <v>83</v>
      </c>
      <c r="C6" s="144" t="s">
        <v>84</v>
      </c>
      <c r="D6" s="143" t="s">
        <v>85</v>
      </c>
      <c r="E6" s="142" t="s">
        <v>86</v>
      </c>
      <c r="F6" s="141" t="s">
        <v>87</v>
      </c>
      <c r="G6" s="142" t="s">
        <v>29</v>
      </c>
      <c r="H6" s="145" t="s">
        <v>30</v>
      </c>
      <c r="I6" s="145" t="s">
        <v>88</v>
      </c>
      <c r="J6" s="145" t="s">
        <v>31</v>
      </c>
      <c r="K6" s="145" t="s">
        <v>89</v>
      </c>
      <c r="L6" s="145" t="s">
        <v>90</v>
      </c>
      <c r="M6" s="145" t="s">
        <v>91</v>
      </c>
      <c r="N6" s="145" t="s">
        <v>92</v>
      </c>
      <c r="O6" s="145" t="s">
        <v>93</v>
      </c>
      <c r="P6" s="145" t="s">
        <v>94</v>
      </c>
      <c r="Q6" s="145" t="s">
        <v>95</v>
      </c>
      <c r="R6" s="145" t="s">
        <v>96</v>
      </c>
      <c r="S6" s="145" t="s">
        <v>97</v>
      </c>
      <c r="T6" s="145" t="s">
        <v>98</v>
      </c>
      <c r="U6" s="145" t="s">
        <v>99</v>
      </c>
      <c r="V6" s="145" t="s">
        <v>100</v>
      </c>
      <c r="W6" s="145" t="s">
        <v>101</v>
      </c>
      <c r="X6" s="145" t="s">
        <v>102</v>
      </c>
    </row>
    <row r="7" spans="1:60" hidden="1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</row>
    <row r="8" spans="1:60" ht="14">
      <c r="A8" s="158" t="s">
        <v>103</v>
      </c>
      <c r="B8" s="159" t="s">
        <v>73</v>
      </c>
      <c r="C8" s="173" t="s">
        <v>27</v>
      </c>
      <c r="D8" s="160"/>
      <c r="E8" s="161"/>
      <c r="F8" s="162"/>
      <c r="G8" s="162">
        <f>SUMIF(AG9:AG10,"&lt;&gt;NOR",G9:G10)</f>
        <v>0</v>
      </c>
      <c r="H8" s="162"/>
      <c r="I8" s="162">
        <f>SUM(I9:I10)</f>
        <v>0</v>
      </c>
      <c r="J8" s="162"/>
      <c r="K8" s="162">
        <f>SUM(K9:K10)</f>
        <v>0</v>
      </c>
      <c r="L8" s="162"/>
      <c r="M8" s="162">
        <f>SUM(M9:M10)</f>
        <v>0</v>
      </c>
      <c r="N8" s="161"/>
      <c r="O8" s="161">
        <f>SUM(O9:O10)</f>
        <v>0</v>
      </c>
      <c r="P8" s="161"/>
      <c r="Q8" s="161">
        <f>SUM(Q9:Q10)</f>
        <v>0</v>
      </c>
      <c r="R8" s="162"/>
      <c r="S8" s="162"/>
      <c r="T8" s="163"/>
      <c r="U8" s="157"/>
      <c r="V8" s="157">
        <f>SUM(V9:V10)</f>
        <v>0</v>
      </c>
      <c r="W8" s="157"/>
      <c r="X8" s="157"/>
      <c r="AG8" t="s">
        <v>104</v>
      </c>
    </row>
    <row r="9" spans="1:60" outlineLevel="1">
      <c r="A9" s="165">
        <v>1</v>
      </c>
      <c r="B9" s="166" t="s">
        <v>111</v>
      </c>
      <c r="C9" s="174" t="s">
        <v>112</v>
      </c>
      <c r="D9" s="167" t="s">
        <v>105</v>
      </c>
      <c r="E9" s="168">
        <v>1</v>
      </c>
      <c r="F9" s="169"/>
      <c r="G9" s="170">
        <f>ROUND(E9*F9,2)</f>
        <v>0</v>
      </c>
      <c r="H9" s="169"/>
      <c r="I9" s="170">
        <f>ROUND(E9*H9,2)</f>
        <v>0</v>
      </c>
      <c r="J9" s="169"/>
      <c r="K9" s="170">
        <f>ROUND(E9*J9,2)</f>
        <v>0</v>
      </c>
      <c r="L9" s="170">
        <v>21</v>
      </c>
      <c r="M9" s="170">
        <f>G9*(1+L9/100)</f>
        <v>0</v>
      </c>
      <c r="N9" s="168">
        <v>0</v>
      </c>
      <c r="O9" s="168">
        <f>ROUND(E9*N9,2)</f>
        <v>0</v>
      </c>
      <c r="P9" s="168">
        <v>0</v>
      </c>
      <c r="Q9" s="168">
        <f>ROUND(E9*P9,2)</f>
        <v>0</v>
      </c>
      <c r="R9" s="170"/>
      <c r="S9" s="170" t="s">
        <v>106</v>
      </c>
      <c r="T9" s="171" t="s">
        <v>107</v>
      </c>
      <c r="U9" s="156">
        <v>0</v>
      </c>
      <c r="V9" s="156">
        <f>ROUND(E9*U9,2)</f>
        <v>0</v>
      </c>
      <c r="W9" s="156"/>
      <c r="X9" s="156" t="s">
        <v>108</v>
      </c>
      <c r="Y9" s="146"/>
      <c r="Z9" s="146"/>
      <c r="AA9" s="146"/>
      <c r="AB9" s="146"/>
      <c r="AC9" s="146"/>
      <c r="AD9" s="146"/>
      <c r="AE9" s="146"/>
      <c r="AF9" s="146"/>
      <c r="AG9" s="146" t="s">
        <v>109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>
      <c r="A10" s="153"/>
      <c r="B10" s="154"/>
      <c r="C10" s="250" t="s">
        <v>113</v>
      </c>
      <c r="D10" s="251"/>
      <c r="E10" s="251"/>
      <c r="F10" s="251"/>
      <c r="G10" s="251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46"/>
      <c r="Z10" s="146"/>
      <c r="AA10" s="146"/>
      <c r="AB10" s="146"/>
      <c r="AC10" s="146"/>
      <c r="AD10" s="146"/>
      <c r="AE10" s="146"/>
      <c r="AF10" s="146"/>
      <c r="AG10" s="146" t="s">
        <v>110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14">
      <c r="A11" s="158" t="s">
        <v>103</v>
      </c>
      <c r="B11" s="159" t="s">
        <v>74</v>
      </c>
      <c r="C11" s="173" t="s">
        <v>28</v>
      </c>
      <c r="D11" s="160"/>
      <c r="E11" s="161"/>
      <c r="F11" s="162"/>
      <c r="G11" s="162">
        <f>SUMIF(AG12:AG15,"&lt;&gt;NOR",G12:G15)</f>
        <v>0</v>
      </c>
      <c r="H11" s="162"/>
      <c r="I11" s="162">
        <f>SUM(I12:I15)</f>
        <v>0</v>
      </c>
      <c r="J11" s="162"/>
      <c r="K11" s="162">
        <f>SUM(K12:K15)</f>
        <v>0</v>
      </c>
      <c r="L11" s="162"/>
      <c r="M11" s="162">
        <f>SUM(M12:M15)</f>
        <v>0</v>
      </c>
      <c r="N11" s="161"/>
      <c r="O11" s="161">
        <f>SUM(O12:O15)</f>
        <v>0</v>
      </c>
      <c r="P11" s="161"/>
      <c r="Q11" s="161">
        <f>SUM(Q12:Q15)</f>
        <v>0</v>
      </c>
      <c r="R11" s="162"/>
      <c r="S11" s="162"/>
      <c r="T11" s="163"/>
      <c r="U11" s="157"/>
      <c r="V11" s="157">
        <f>SUM(V12:V15)</f>
        <v>0</v>
      </c>
      <c r="W11" s="157"/>
      <c r="X11" s="157"/>
      <c r="AG11" t="s">
        <v>104</v>
      </c>
    </row>
    <row r="12" spans="1:60" outlineLevel="1">
      <c r="A12" s="165">
        <v>2</v>
      </c>
      <c r="B12" s="166" t="s">
        <v>114</v>
      </c>
      <c r="C12" s="174" t="s">
        <v>115</v>
      </c>
      <c r="D12" s="167" t="s">
        <v>105</v>
      </c>
      <c r="E12" s="168">
        <v>1</v>
      </c>
      <c r="F12" s="169"/>
      <c r="G12" s="170">
        <f>ROUND(E12*F12,2)</f>
        <v>0</v>
      </c>
      <c r="H12" s="169"/>
      <c r="I12" s="170">
        <f>ROUND(E12*H12,2)</f>
        <v>0</v>
      </c>
      <c r="J12" s="169"/>
      <c r="K12" s="170">
        <f>ROUND(E12*J12,2)</f>
        <v>0</v>
      </c>
      <c r="L12" s="170">
        <v>21</v>
      </c>
      <c r="M12" s="170">
        <f>G12*(1+L12/100)</f>
        <v>0</v>
      </c>
      <c r="N12" s="168">
        <v>0</v>
      </c>
      <c r="O12" s="168">
        <f>ROUND(E12*N12,2)</f>
        <v>0</v>
      </c>
      <c r="P12" s="168">
        <v>0</v>
      </c>
      <c r="Q12" s="168">
        <f>ROUND(E12*P12,2)</f>
        <v>0</v>
      </c>
      <c r="R12" s="170"/>
      <c r="S12" s="170" t="s">
        <v>106</v>
      </c>
      <c r="T12" s="171" t="s">
        <v>107</v>
      </c>
      <c r="U12" s="156">
        <v>0</v>
      </c>
      <c r="V12" s="156">
        <f>ROUND(E12*U12,2)</f>
        <v>0</v>
      </c>
      <c r="W12" s="156"/>
      <c r="X12" s="156" t="s">
        <v>108</v>
      </c>
      <c r="Y12" s="146"/>
      <c r="Z12" s="146"/>
      <c r="AA12" s="146"/>
      <c r="AB12" s="146"/>
      <c r="AC12" s="146"/>
      <c r="AD12" s="146"/>
      <c r="AE12" s="146"/>
      <c r="AF12" s="146"/>
      <c r="AG12" s="146" t="s">
        <v>109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>
      <c r="A13" s="153"/>
      <c r="B13" s="154"/>
      <c r="C13" s="250" t="s">
        <v>116</v>
      </c>
      <c r="D13" s="251"/>
      <c r="E13" s="251"/>
      <c r="F13" s="251"/>
      <c r="G13" s="251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46"/>
      <c r="Z13" s="146"/>
      <c r="AA13" s="146"/>
      <c r="AB13" s="146"/>
      <c r="AC13" s="146"/>
      <c r="AD13" s="146"/>
      <c r="AE13" s="146"/>
      <c r="AF13" s="146"/>
      <c r="AG13" s="146" t="s">
        <v>110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72" t="str">
        <f>C13</f>
        <v>Náklady na vyhotovení dokumentace skutečného provedení stavby a její předání objednateli v požadované formě a požadovaném počtu.</v>
      </c>
      <c r="BB13" s="146"/>
      <c r="BC13" s="146"/>
      <c r="BD13" s="146"/>
      <c r="BE13" s="146"/>
      <c r="BF13" s="146"/>
      <c r="BG13" s="146"/>
      <c r="BH13" s="146"/>
    </row>
    <row r="14" spans="1:60" outlineLevel="1">
      <c r="A14" s="165">
        <v>3</v>
      </c>
      <c r="B14" s="166" t="s">
        <v>117</v>
      </c>
      <c r="C14" s="174" t="s">
        <v>118</v>
      </c>
      <c r="D14" s="167" t="s">
        <v>105</v>
      </c>
      <c r="E14" s="168">
        <v>1</v>
      </c>
      <c r="F14" s="169"/>
      <c r="G14" s="170">
        <f>ROUND(E14*F14,2)</f>
        <v>0</v>
      </c>
      <c r="H14" s="169"/>
      <c r="I14" s="170">
        <f>ROUND(E14*H14,2)</f>
        <v>0</v>
      </c>
      <c r="J14" s="169"/>
      <c r="K14" s="170">
        <f>ROUND(E14*J14,2)</f>
        <v>0</v>
      </c>
      <c r="L14" s="170">
        <v>21</v>
      </c>
      <c r="M14" s="170">
        <f>G14*(1+L14/100)</f>
        <v>0</v>
      </c>
      <c r="N14" s="168">
        <v>0</v>
      </c>
      <c r="O14" s="168">
        <f>ROUND(E14*N14,2)</f>
        <v>0</v>
      </c>
      <c r="P14" s="168">
        <v>0</v>
      </c>
      <c r="Q14" s="168">
        <f>ROUND(E14*P14,2)</f>
        <v>0</v>
      </c>
      <c r="R14" s="170"/>
      <c r="S14" s="170" t="s">
        <v>119</v>
      </c>
      <c r="T14" s="171" t="s">
        <v>107</v>
      </c>
      <c r="U14" s="156">
        <v>0</v>
      </c>
      <c r="V14" s="156">
        <f>ROUND(E14*U14,2)</f>
        <v>0</v>
      </c>
      <c r="W14" s="156"/>
      <c r="X14" s="156" t="s">
        <v>108</v>
      </c>
      <c r="Y14" s="146"/>
      <c r="Z14" s="146"/>
      <c r="AA14" s="146"/>
      <c r="AB14" s="146"/>
      <c r="AC14" s="146"/>
      <c r="AD14" s="146"/>
      <c r="AE14" s="146"/>
      <c r="AF14" s="146"/>
      <c r="AG14" s="146" t="s">
        <v>109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>
      <c r="A15" s="153"/>
      <c r="B15" s="154"/>
      <c r="C15" s="250" t="s">
        <v>120</v>
      </c>
      <c r="D15" s="251"/>
      <c r="E15" s="251"/>
      <c r="F15" s="251"/>
      <c r="G15" s="251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46"/>
      <c r="Z15" s="146"/>
      <c r="AA15" s="146"/>
      <c r="AB15" s="146"/>
      <c r="AC15" s="146"/>
      <c r="AD15" s="146"/>
      <c r="AE15" s="146"/>
      <c r="AF15" s="146"/>
      <c r="AG15" s="146" t="s">
        <v>110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>
      <c r="A16" s="3"/>
      <c r="B16" s="4"/>
      <c r="C16" s="17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AE16">
        <v>15</v>
      </c>
      <c r="AF16">
        <v>21</v>
      </c>
      <c r="AG16" t="s">
        <v>90</v>
      </c>
    </row>
    <row r="17" spans="1:33">
      <c r="A17" s="149"/>
      <c r="B17" s="150" t="s">
        <v>29</v>
      </c>
      <c r="C17" s="176"/>
      <c r="D17" s="151"/>
      <c r="E17" s="152"/>
      <c r="F17" s="152"/>
      <c r="G17" s="164">
        <f>G8+G11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AE17">
        <f>SUMIF(L7:L15,AE16,G7:G15)</f>
        <v>0</v>
      </c>
      <c r="AF17">
        <f>SUMIF(L7:L15,AF16,G7:G15)</f>
        <v>0</v>
      </c>
      <c r="AG17" t="s">
        <v>121</v>
      </c>
    </row>
    <row r="18" spans="1:33">
      <c r="C18" s="177"/>
      <c r="D18" s="10"/>
      <c r="AG18" t="s">
        <v>122</v>
      </c>
    </row>
    <row r="19" spans="1:33">
      <c r="D19" s="10"/>
    </row>
    <row r="20" spans="1:33">
      <c r="D20" s="10"/>
    </row>
    <row r="21" spans="1:33">
      <c r="D21" s="10"/>
    </row>
    <row r="22" spans="1:33">
      <c r="D22" s="10"/>
    </row>
    <row r="23" spans="1:33">
      <c r="D23" s="10"/>
    </row>
    <row r="24" spans="1:33">
      <c r="D24" s="10"/>
    </row>
    <row r="25" spans="1:33">
      <c r="D25" s="10"/>
    </row>
    <row r="26" spans="1:33">
      <c r="D26" s="10"/>
    </row>
    <row r="27" spans="1:33">
      <c r="D27" s="10"/>
    </row>
    <row r="28" spans="1:33">
      <c r="D28" s="10"/>
    </row>
    <row r="29" spans="1:33">
      <c r="D29" s="10"/>
    </row>
    <row r="30" spans="1:33">
      <c r="D30" s="10"/>
    </row>
    <row r="31" spans="1:33">
      <c r="D31" s="10"/>
    </row>
    <row r="32" spans="1:33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</sheetData>
  <sheetProtection algorithmName="SHA-512" hashValue="cFfxpz2agVN0oZeg8no+48Dl3SdArOxC1y+HK+K4vVHgnORMtGFCE/cW3JiQ6LPxc90epYk17LKVydUuis5Zqg==" saltValue="SuqXk+otvEt/TxsGDn7PTQ==" spinCount="100000" sheet="1" objects="1" scenarios="1"/>
  <mergeCells count="7">
    <mergeCell ref="A1:G1"/>
    <mergeCell ref="C2:G2"/>
    <mergeCell ref="C3:G3"/>
    <mergeCell ref="C4:G4"/>
    <mergeCell ref="C15:G15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workbookViewId="0">
      <pane ySplit="7" topLeftCell="A8" activePane="bottomLeft" state="frozen"/>
      <selection activeCell="A2" sqref="A2:G2"/>
      <selection pane="bottomLeft" activeCell="E9" sqref="E9"/>
    </sheetView>
  </sheetViews>
  <sheetFormatPr baseColWidth="10" defaultColWidth="8.83203125" defaultRowHeight="13" outlineLevelRow="1"/>
  <cols>
    <col min="1" max="1" width="3.5" customWidth="1"/>
    <col min="2" max="2" width="12.5" style="121" customWidth="1"/>
    <col min="3" max="3" width="63.33203125" style="121" customWidth="1"/>
    <col min="4" max="4" width="4.83203125" customWidth="1"/>
    <col min="5" max="5" width="10.5" customWidth="1"/>
    <col min="6" max="6" width="9.83203125" customWidth="1"/>
    <col min="7" max="7" width="12.6640625" customWidth="1"/>
    <col min="8" max="11" width="0" hidden="1" customWidth="1"/>
    <col min="14" max="17" width="0" hidden="1" customWidth="1"/>
    <col min="18" max="18" width="6.8320312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>
      <c r="A1" s="243" t="s">
        <v>123</v>
      </c>
      <c r="B1" s="243"/>
      <c r="C1" s="243"/>
      <c r="D1" s="243"/>
      <c r="E1" s="243"/>
      <c r="F1" s="243"/>
      <c r="G1" s="243"/>
      <c r="AG1" t="s">
        <v>76</v>
      </c>
    </row>
    <row r="2" spans="1:60" ht="25" customHeight="1">
      <c r="A2" s="50" t="s">
        <v>7</v>
      </c>
      <c r="B2" s="49" t="s">
        <v>135</v>
      </c>
      <c r="C2" s="244" t="s">
        <v>134</v>
      </c>
      <c r="D2" s="245"/>
      <c r="E2" s="245"/>
      <c r="F2" s="245"/>
      <c r="G2" s="246"/>
      <c r="AG2" t="s">
        <v>77</v>
      </c>
    </row>
    <row r="3" spans="1:60" ht="25" customHeight="1">
      <c r="A3" s="50" t="s">
        <v>8</v>
      </c>
      <c r="B3" s="49" t="s">
        <v>54</v>
      </c>
      <c r="C3" s="244" t="s">
        <v>55</v>
      </c>
      <c r="D3" s="245"/>
      <c r="E3" s="245"/>
      <c r="F3" s="245"/>
      <c r="G3" s="246"/>
      <c r="AC3" s="121" t="s">
        <v>127</v>
      </c>
      <c r="AG3" t="s">
        <v>80</v>
      </c>
    </row>
    <row r="4" spans="1:60" ht="25" customHeight="1">
      <c r="A4" s="139" t="s">
        <v>9</v>
      </c>
      <c r="B4" s="140" t="s">
        <v>51</v>
      </c>
      <c r="C4" s="247" t="s">
        <v>55</v>
      </c>
      <c r="D4" s="248"/>
      <c r="E4" s="248"/>
      <c r="F4" s="248"/>
      <c r="G4" s="249"/>
      <c r="AG4" t="s">
        <v>81</v>
      </c>
    </row>
    <row r="5" spans="1:60">
      <c r="D5" s="10"/>
    </row>
    <row r="6" spans="1:60" ht="42">
      <c r="A6" s="142" t="s">
        <v>82</v>
      </c>
      <c r="B6" s="144" t="s">
        <v>83</v>
      </c>
      <c r="C6" s="144" t="s">
        <v>84</v>
      </c>
      <c r="D6" s="143" t="s">
        <v>85</v>
      </c>
      <c r="E6" s="142" t="s">
        <v>86</v>
      </c>
      <c r="F6" s="141" t="s">
        <v>87</v>
      </c>
      <c r="G6" s="142" t="s">
        <v>29</v>
      </c>
      <c r="H6" s="145" t="s">
        <v>30</v>
      </c>
      <c r="I6" s="145" t="s">
        <v>88</v>
      </c>
      <c r="J6" s="145" t="s">
        <v>31</v>
      </c>
      <c r="K6" s="145" t="s">
        <v>89</v>
      </c>
      <c r="L6" s="145" t="s">
        <v>90</v>
      </c>
      <c r="M6" s="145" t="s">
        <v>91</v>
      </c>
      <c r="N6" s="145" t="s">
        <v>92</v>
      </c>
      <c r="O6" s="145" t="s">
        <v>93</v>
      </c>
      <c r="P6" s="145" t="s">
        <v>94</v>
      </c>
      <c r="Q6" s="145" t="s">
        <v>95</v>
      </c>
      <c r="R6" s="145" t="s">
        <v>96</v>
      </c>
      <c r="S6" s="145" t="s">
        <v>97</v>
      </c>
      <c r="T6" s="145" t="s">
        <v>98</v>
      </c>
      <c r="U6" s="145" t="s">
        <v>99</v>
      </c>
      <c r="V6" s="145" t="s">
        <v>100</v>
      </c>
      <c r="W6" s="145" t="s">
        <v>101</v>
      </c>
      <c r="X6" s="145" t="s">
        <v>102</v>
      </c>
    </row>
    <row r="7" spans="1:60" hidden="1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</row>
    <row r="8" spans="1:60" ht="14">
      <c r="A8" s="158" t="s">
        <v>103</v>
      </c>
      <c r="B8" s="159" t="s">
        <v>71</v>
      </c>
      <c r="C8" s="173" t="s">
        <v>72</v>
      </c>
      <c r="D8" s="160"/>
      <c r="E8" s="161"/>
      <c r="F8" s="162"/>
      <c r="G8" s="162">
        <f>SUMIF(AG9:AG11,"&lt;&gt;NOR",G9:G11)</f>
        <v>0</v>
      </c>
      <c r="H8" s="162"/>
      <c r="I8" s="162">
        <f>SUM(I9:I11)</f>
        <v>0</v>
      </c>
      <c r="J8" s="162"/>
      <c r="K8" s="162">
        <f>SUM(K9:K11)</f>
        <v>0</v>
      </c>
      <c r="L8" s="162"/>
      <c r="M8" s="162">
        <f>SUM(M9:M11)</f>
        <v>0</v>
      </c>
      <c r="N8" s="161"/>
      <c r="O8" s="161">
        <f>SUM(O9:O11)</f>
        <v>2.06</v>
      </c>
      <c r="P8" s="161"/>
      <c r="Q8" s="161">
        <f>SUM(Q9:Q11)</f>
        <v>0</v>
      </c>
      <c r="R8" s="162"/>
      <c r="S8" s="162"/>
      <c r="T8" s="163"/>
      <c r="U8" s="157"/>
      <c r="V8" s="157">
        <f>SUM(V9:V11)</f>
        <v>288</v>
      </c>
      <c r="W8" s="157"/>
      <c r="X8" s="157"/>
      <c r="AG8" t="s">
        <v>104</v>
      </c>
    </row>
    <row r="9" spans="1:60" ht="24" outlineLevel="1">
      <c r="A9" s="178">
        <v>1</v>
      </c>
      <c r="B9" s="179" t="s">
        <v>128</v>
      </c>
      <c r="C9" s="185" t="s">
        <v>129</v>
      </c>
      <c r="D9" s="180" t="s">
        <v>126</v>
      </c>
      <c r="E9" s="181">
        <v>1</v>
      </c>
      <c r="F9" s="182"/>
      <c r="G9" s="183">
        <f>ROUND(E9*F9,2)</f>
        <v>0</v>
      </c>
      <c r="H9" s="182"/>
      <c r="I9" s="183">
        <f>ROUND(E9*H9,2)</f>
        <v>0</v>
      </c>
      <c r="J9" s="182"/>
      <c r="K9" s="183">
        <f>ROUND(E9*J9,2)</f>
        <v>0</v>
      </c>
      <c r="L9" s="183">
        <v>21</v>
      </c>
      <c r="M9" s="183">
        <f>G9*(1+L9/100)</f>
        <v>0</v>
      </c>
      <c r="N9" s="181">
        <v>1.03</v>
      </c>
      <c r="O9" s="181">
        <f>ROUND(E9*N9,2)</f>
        <v>1.03</v>
      </c>
      <c r="P9" s="181">
        <v>0</v>
      </c>
      <c r="Q9" s="181">
        <f>ROUND(E9*P9,2)</f>
        <v>0</v>
      </c>
      <c r="R9" s="183"/>
      <c r="S9" s="183" t="s">
        <v>119</v>
      </c>
      <c r="T9" s="184" t="s">
        <v>107</v>
      </c>
      <c r="U9" s="156">
        <v>144</v>
      </c>
      <c r="V9" s="156">
        <f>ROUND(E9*U9,2)</f>
        <v>144</v>
      </c>
      <c r="W9" s="156"/>
      <c r="X9" s="156" t="s">
        <v>124</v>
      </c>
      <c r="Y9" s="146"/>
      <c r="Z9" s="146"/>
      <c r="AA9" s="146"/>
      <c r="AB9" s="146"/>
      <c r="AC9" s="146"/>
      <c r="AD9" s="146"/>
      <c r="AE9" s="146"/>
      <c r="AF9" s="146"/>
      <c r="AG9" s="146" t="s">
        <v>125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4" outlineLevel="1">
      <c r="A10" s="165">
        <v>2</v>
      </c>
      <c r="B10" s="166" t="s">
        <v>130</v>
      </c>
      <c r="C10" s="174" t="s">
        <v>131</v>
      </c>
      <c r="D10" s="167" t="s">
        <v>126</v>
      </c>
      <c r="E10" s="168">
        <v>1</v>
      </c>
      <c r="F10" s="169"/>
      <c r="G10" s="170">
        <f>ROUND(E10*F10,2)</f>
        <v>0</v>
      </c>
      <c r="H10" s="169"/>
      <c r="I10" s="170">
        <f>ROUND(E10*H10,2)</f>
        <v>0</v>
      </c>
      <c r="J10" s="169"/>
      <c r="K10" s="170">
        <f>ROUND(E10*J10,2)</f>
        <v>0</v>
      </c>
      <c r="L10" s="170">
        <v>21</v>
      </c>
      <c r="M10" s="170">
        <f>G10*(1+L10/100)</f>
        <v>0</v>
      </c>
      <c r="N10" s="168">
        <v>1.03</v>
      </c>
      <c r="O10" s="168">
        <f>ROUND(E10*N10,2)</f>
        <v>1.03</v>
      </c>
      <c r="P10" s="168">
        <v>0</v>
      </c>
      <c r="Q10" s="168">
        <f>ROUND(E10*P10,2)</f>
        <v>0</v>
      </c>
      <c r="R10" s="170"/>
      <c r="S10" s="170" t="s">
        <v>119</v>
      </c>
      <c r="T10" s="171" t="s">
        <v>107</v>
      </c>
      <c r="U10" s="156">
        <v>144</v>
      </c>
      <c r="V10" s="156">
        <f>ROUND(E10*U10,2)</f>
        <v>144</v>
      </c>
      <c r="W10" s="156"/>
      <c r="X10" s="156" t="s">
        <v>124</v>
      </c>
      <c r="Y10" s="146"/>
      <c r="Z10" s="146"/>
      <c r="AA10" s="146"/>
      <c r="AB10" s="146"/>
      <c r="AC10" s="146"/>
      <c r="AD10" s="146"/>
      <c r="AE10" s="146"/>
      <c r="AF10" s="146"/>
      <c r="AG10" s="146" t="s">
        <v>125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>
      <c r="A11" s="153"/>
      <c r="B11" s="154"/>
      <c r="C11" s="250" t="s">
        <v>132</v>
      </c>
      <c r="D11" s="251"/>
      <c r="E11" s="251"/>
      <c r="F11" s="251"/>
      <c r="G11" s="251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46"/>
      <c r="Z11" s="146"/>
      <c r="AA11" s="146"/>
      <c r="AB11" s="146"/>
      <c r="AC11" s="146"/>
      <c r="AD11" s="146"/>
      <c r="AE11" s="146"/>
      <c r="AF11" s="146"/>
      <c r="AG11" s="146" t="s">
        <v>110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>
      <c r="A12" s="3"/>
      <c r="B12" s="4"/>
      <c r="C12" s="175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AE12">
        <v>15</v>
      </c>
      <c r="AF12">
        <v>21</v>
      </c>
      <c r="AG12" t="s">
        <v>90</v>
      </c>
    </row>
    <row r="13" spans="1:60">
      <c r="A13" s="149"/>
      <c r="B13" s="150" t="s">
        <v>29</v>
      </c>
      <c r="C13" s="176"/>
      <c r="D13" s="151"/>
      <c r="E13" s="152"/>
      <c r="F13" s="152"/>
      <c r="G13" s="164">
        <f>G8</f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AE13">
        <f>SUMIF(L7:L11,AE12,G7:G11)</f>
        <v>0</v>
      </c>
      <c r="AF13">
        <f>SUMIF(L7:L11,AF12,G7:G11)</f>
        <v>0</v>
      </c>
      <c r="AG13" t="s">
        <v>121</v>
      </c>
    </row>
    <row r="14" spans="1:60">
      <c r="C14" s="177"/>
      <c r="D14" s="10"/>
      <c r="AG14" t="s">
        <v>122</v>
      </c>
    </row>
    <row r="15" spans="1:60">
      <c r="D15" s="10"/>
    </row>
    <row r="16" spans="1:60">
      <c r="D16" s="10"/>
    </row>
    <row r="17" spans="4:4">
      <c r="D17" s="10"/>
    </row>
    <row r="18" spans="4:4">
      <c r="D18" s="10"/>
    </row>
    <row r="19" spans="4:4">
      <c r="D19" s="10"/>
    </row>
    <row r="20" spans="4:4">
      <c r="D20" s="10"/>
    </row>
    <row r="21" spans="4:4">
      <c r="D21" s="10"/>
    </row>
    <row r="22" spans="4:4">
      <c r="D22" s="10"/>
    </row>
    <row r="23" spans="4:4">
      <c r="D23" s="10"/>
    </row>
    <row r="24" spans="4:4">
      <c r="D24" s="10"/>
    </row>
    <row r="25" spans="4:4">
      <c r="D25" s="10"/>
    </row>
    <row r="26" spans="4:4">
      <c r="D26" s="10"/>
    </row>
    <row r="27" spans="4:4">
      <c r="D27" s="10"/>
    </row>
    <row r="28" spans="4:4">
      <c r="D28" s="10"/>
    </row>
    <row r="29" spans="4:4">
      <c r="D29" s="10"/>
    </row>
    <row r="30" spans="4:4">
      <c r="D30" s="10"/>
    </row>
    <row r="31" spans="4:4">
      <c r="D31" s="10"/>
    </row>
    <row r="32" spans="4:4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algorithmName="SHA-512" hashValue="hhSP8TUui8RoAYkPuH02OZRC7bD5uQ8NxmVLimSS6KtzZdASKGq3XQV95ctroaGhLEw4Wl8SM5lyoOtPAQw6bQ==" saltValue="C6p/hzYpSGnStcIHIBrInw==" spinCount="100000" sheet="1" objects="1" scenarios="1"/>
  <mergeCells count="5">
    <mergeCell ref="A1:G1"/>
    <mergeCell ref="C2:G2"/>
    <mergeCell ref="C3:G3"/>
    <mergeCell ref="C4:G4"/>
    <mergeCell ref="C11:G11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BH5000"/>
  <sheetViews>
    <sheetView workbookViewId="0">
      <pane ySplit="7" topLeftCell="A8" activePane="bottomLeft" state="frozen"/>
      <selection activeCell="A2" sqref="A2:G2"/>
      <selection pane="bottomLeft" activeCell="F9" sqref="F9"/>
    </sheetView>
  </sheetViews>
  <sheetFormatPr baseColWidth="10" defaultColWidth="8.83203125" defaultRowHeight="13" outlineLevelRow="1"/>
  <cols>
    <col min="1" max="1" width="3.5" customWidth="1"/>
    <col min="2" max="2" width="12.5" style="121" customWidth="1"/>
    <col min="3" max="3" width="63.33203125" style="121" customWidth="1"/>
    <col min="4" max="4" width="4.83203125" customWidth="1"/>
    <col min="5" max="5" width="10.5" customWidth="1"/>
    <col min="6" max="6" width="9.83203125" customWidth="1"/>
    <col min="7" max="7" width="12.6640625" customWidth="1"/>
    <col min="8" max="11" width="0" hidden="1" customWidth="1"/>
    <col min="14" max="17" width="0" hidden="1" customWidth="1"/>
    <col min="18" max="18" width="6.83203125" customWidth="1"/>
    <col min="20" max="24" width="0" hidden="1" customWidth="1"/>
    <col min="29" max="29" width="9.1640625" hidden="1" customWidth="1"/>
    <col min="31" max="41" width="9.1640625" hidden="1" customWidth="1"/>
  </cols>
  <sheetData>
    <row r="1" spans="1:60" ht="15.75" customHeight="1">
      <c r="A1" s="243" t="s">
        <v>123</v>
      </c>
      <c r="B1" s="243"/>
      <c r="C1" s="243"/>
      <c r="D1" s="243"/>
      <c r="E1" s="243"/>
      <c r="F1" s="243"/>
      <c r="G1" s="243"/>
      <c r="AG1" t="s">
        <v>76</v>
      </c>
    </row>
    <row r="2" spans="1:60" ht="25" customHeight="1">
      <c r="A2" s="50" t="s">
        <v>7</v>
      </c>
      <c r="B2" s="49" t="s">
        <v>135</v>
      </c>
      <c r="C2" s="244" t="s">
        <v>134</v>
      </c>
      <c r="D2" s="245"/>
      <c r="E2" s="245"/>
      <c r="F2" s="245"/>
      <c r="G2" s="246"/>
      <c r="AG2" t="s">
        <v>77</v>
      </c>
    </row>
    <row r="3" spans="1:60" ht="25" customHeight="1">
      <c r="A3" s="50" t="s">
        <v>8</v>
      </c>
      <c r="B3" s="49" t="s">
        <v>56</v>
      </c>
      <c r="C3" s="244" t="s">
        <v>57</v>
      </c>
      <c r="D3" s="245"/>
      <c r="E3" s="245"/>
      <c r="F3" s="245"/>
      <c r="G3" s="246"/>
      <c r="AC3" s="121" t="s">
        <v>127</v>
      </c>
      <c r="AG3" t="s">
        <v>80</v>
      </c>
    </row>
    <row r="4" spans="1:60" ht="25" customHeight="1">
      <c r="A4" s="139" t="s">
        <v>9</v>
      </c>
      <c r="B4" s="140" t="s">
        <v>51</v>
      </c>
      <c r="C4" s="247" t="s">
        <v>57</v>
      </c>
      <c r="D4" s="248"/>
      <c r="E4" s="248"/>
      <c r="F4" s="248"/>
      <c r="G4" s="249"/>
      <c r="AG4" t="s">
        <v>81</v>
      </c>
    </row>
    <row r="5" spans="1:60">
      <c r="D5" s="10"/>
    </row>
    <row r="6" spans="1:60" ht="42">
      <c r="A6" s="142" t="s">
        <v>82</v>
      </c>
      <c r="B6" s="144" t="s">
        <v>83</v>
      </c>
      <c r="C6" s="144" t="s">
        <v>84</v>
      </c>
      <c r="D6" s="143" t="s">
        <v>85</v>
      </c>
      <c r="E6" s="142" t="s">
        <v>86</v>
      </c>
      <c r="F6" s="141" t="s">
        <v>87</v>
      </c>
      <c r="G6" s="142" t="s">
        <v>29</v>
      </c>
      <c r="H6" s="145" t="s">
        <v>30</v>
      </c>
      <c r="I6" s="145" t="s">
        <v>88</v>
      </c>
      <c r="J6" s="145" t="s">
        <v>31</v>
      </c>
      <c r="K6" s="145" t="s">
        <v>89</v>
      </c>
      <c r="L6" s="145" t="s">
        <v>90</v>
      </c>
      <c r="M6" s="145" t="s">
        <v>91</v>
      </c>
      <c r="N6" s="145" t="s">
        <v>92</v>
      </c>
      <c r="O6" s="145" t="s">
        <v>93</v>
      </c>
      <c r="P6" s="145" t="s">
        <v>94</v>
      </c>
      <c r="Q6" s="145" t="s">
        <v>95</v>
      </c>
      <c r="R6" s="145" t="s">
        <v>96</v>
      </c>
      <c r="S6" s="145" t="s">
        <v>97</v>
      </c>
      <c r="T6" s="145" t="s">
        <v>98</v>
      </c>
      <c r="U6" s="145" t="s">
        <v>99</v>
      </c>
      <c r="V6" s="145" t="s">
        <v>100</v>
      </c>
      <c r="W6" s="145" t="s">
        <v>101</v>
      </c>
      <c r="X6" s="145" t="s">
        <v>102</v>
      </c>
    </row>
    <row r="7" spans="1:60" hidden="1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</row>
    <row r="8" spans="1:60" ht="14">
      <c r="A8" s="158" t="s">
        <v>103</v>
      </c>
      <c r="B8" s="159" t="s">
        <v>71</v>
      </c>
      <c r="C8" s="173" t="s">
        <v>72</v>
      </c>
      <c r="D8" s="160"/>
      <c r="E8" s="161"/>
      <c r="F8" s="162"/>
      <c r="G8" s="162">
        <f>SUMIF(AG9:AG9,"&lt;&gt;NOR",G9:G9)</f>
        <v>0</v>
      </c>
      <c r="H8" s="162"/>
      <c r="I8" s="162">
        <f>SUM(I9:I9)</f>
        <v>0</v>
      </c>
      <c r="J8" s="162"/>
      <c r="K8" s="162">
        <f>SUM(K9:K9)</f>
        <v>0</v>
      </c>
      <c r="L8" s="162"/>
      <c r="M8" s="162">
        <f>SUM(M9:M9)</f>
        <v>0</v>
      </c>
      <c r="N8" s="161"/>
      <c r="O8" s="161">
        <f>SUM(O9:O9)</f>
        <v>1.37</v>
      </c>
      <c r="P8" s="161"/>
      <c r="Q8" s="161">
        <f>SUM(Q9:Q9)</f>
        <v>0</v>
      </c>
      <c r="R8" s="162"/>
      <c r="S8" s="162"/>
      <c r="T8" s="163"/>
      <c r="U8" s="157"/>
      <c r="V8" s="157">
        <f>SUM(V9:V9)</f>
        <v>144</v>
      </c>
      <c r="W8" s="157"/>
      <c r="X8" s="157"/>
      <c r="AG8" t="s">
        <v>104</v>
      </c>
    </row>
    <row r="9" spans="1:60" ht="24" outlineLevel="1">
      <c r="A9" s="165">
        <v>1</v>
      </c>
      <c r="B9" s="166" t="s">
        <v>56</v>
      </c>
      <c r="C9" s="174" t="s">
        <v>133</v>
      </c>
      <c r="D9" s="167" t="s">
        <v>126</v>
      </c>
      <c r="E9" s="168">
        <v>1</v>
      </c>
      <c r="F9" s="169"/>
      <c r="G9" s="170">
        <f>ROUND(E9*F9,2)</f>
        <v>0</v>
      </c>
      <c r="H9" s="169"/>
      <c r="I9" s="170">
        <f>ROUND(E9*H9,2)</f>
        <v>0</v>
      </c>
      <c r="J9" s="169"/>
      <c r="K9" s="170">
        <f>ROUND(E9*J9,2)</f>
        <v>0</v>
      </c>
      <c r="L9" s="170">
        <v>21</v>
      </c>
      <c r="M9" s="170">
        <f>G9*(1+L9/100)</f>
        <v>0</v>
      </c>
      <c r="N9" s="168">
        <v>1.37</v>
      </c>
      <c r="O9" s="168">
        <f>ROUND(E9*N9,2)</f>
        <v>1.37</v>
      </c>
      <c r="P9" s="168">
        <v>0</v>
      </c>
      <c r="Q9" s="168">
        <f>ROUND(E9*P9,2)</f>
        <v>0</v>
      </c>
      <c r="R9" s="170"/>
      <c r="S9" s="170" t="s">
        <v>119</v>
      </c>
      <c r="T9" s="171" t="s">
        <v>107</v>
      </c>
      <c r="U9" s="156">
        <v>144</v>
      </c>
      <c r="V9" s="156">
        <f>ROUND(E9*U9,2)</f>
        <v>144</v>
      </c>
      <c r="W9" s="156"/>
      <c r="X9" s="156" t="s">
        <v>124</v>
      </c>
      <c r="Y9" s="146"/>
      <c r="Z9" s="146"/>
      <c r="AA9" s="146"/>
      <c r="AB9" s="146"/>
      <c r="AC9" s="146"/>
      <c r="AD9" s="146"/>
      <c r="AE9" s="146"/>
      <c r="AF9" s="146"/>
      <c r="AG9" s="146" t="s">
        <v>125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>
      <c r="A10" s="3"/>
      <c r="B10" s="4"/>
      <c r="C10" s="175"/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AE10">
        <v>15</v>
      </c>
      <c r="AF10">
        <v>21</v>
      </c>
      <c r="AG10" t="s">
        <v>90</v>
      </c>
    </row>
    <row r="11" spans="1:60">
      <c r="A11" s="149"/>
      <c r="B11" s="150" t="s">
        <v>29</v>
      </c>
      <c r="C11" s="176"/>
      <c r="D11" s="151"/>
      <c r="E11" s="152"/>
      <c r="F11" s="152"/>
      <c r="G11" s="164">
        <f>G8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AE11">
        <f>SUMIF(L7:L9,AE10,G7:G9)</f>
        <v>0</v>
      </c>
      <c r="AF11">
        <f>SUMIF(L7:L9,AF10,G7:G9)</f>
        <v>0</v>
      </c>
      <c r="AG11" t="s">
        <v>121</v>
      </c>
    </row>
    <row r="12" spans="1:60">
      <c r="C12" s="177"/>
      <c r="D12" s="10"/>
      <c r="AG12" t="s">
        <v>122</v>
      </c>
    </row>
    <row r="13" spans="1:60">
      <c r="D13" s="10"/>
    </row>
    <row r="14" spans="1:60">
      <c r="D14" s="10"/>
    </row>
    <row r="15" spans="1:60">
      <c r="D15" s="10"/>
    </row>
    <row r="16" spans="1:60">
      <c r="D16" s="10"/>
    </row>
    <row r="17" spans="4:4">
      <c r="D17" s="10"/>
    </row>
    <row r="18" spans="4:4">
      <c r="D18" s="10"/>
    </row>
    <row r="19" spans="4:4">
      <c r="D19" s="10"/>
    </row>
    <row r="20" spans="4:4">
      <c r="D20" s="10"/>
    </row>
    <row r="21" spans="4:4">
      <c r="D21" s="10"/>
    </row>
    <row r="22" spans="4:4">
      <c r="D22" s="10"/>
    </row>
    <row r="23" spans="4:4">
      <c r="D23" s="10"/>
    </row>
    <row r="24" spans="4:4">
      <c r="D24" s="10"/>
    </row>
    <row r="25" spans="4:4">
      <c r="D25" s="10"/>
    </row>
    <row r="26" spans="4:4">
      <c r="D26" s="10"/>
    </row>
    <row r="27" spans="4:4">
      <c r="D27" s="10"/>
    </row>
    <row r="28" spans="4:4">
      <c r="D28" s="10"/>
    </row>
    <row r="29" spans="4:4">
      <c r="D29" s="10"/>
    </row>
    <row r="30" spans="4:4">
      <c r="D30" s="10"/>
    </row>
    <row r="31" spans="4:4">
      <c r="D31" s="10"/>
    </row>
    <row r="32" spans="4:4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algorithmName="SHA-512" hashValue="3gF12m45KzfEwIAs1JyQGdIGZLsWZkOo3JwgFabCsbWw1eMo/h98mHfsPcgB3MAWfOksDz9SrCWBFZ2lXMW9Mg==" saltValue="9VH7x6h0oZyJ+v07MRQRLQ==" spinCount="100000" sheet="1" objects="1" scenarios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099 01 Naklady</vt:lpstr>
      <vt:lpstr>PS 01 01 Pol</vt:lpstr>
      <vt:lpstr>PS 02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'099 01 Naklady'!Názvy_tisku</vt:lpstr>
      <vt:lpstr>'PS 01 01 Pol'!Názvy_tisku</vt:lpstr>
      <vt:lpstr>'PS 02 01 Pol'!Názvy_tisku</vt:lpstr>
      <vt:lpstr>oadresa</vt:lpstr>
      <vt:lpstr>Stavba!Objednatel</vt:lpstr>
      <vt:lpstr>Stavba!Objekt</vt:lpstr>
      <vt:lpstr>'099 01 Naklady'!Oblast_tisku</vt:lpstr>
      <vt:lpstr>'PS 01 01 Pol'!Oblast_tisku</vt:lpstr>
      <vt:lpstr>'PS 02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Microsoft Office User</cp:lastModifiedBy>
  <cp:lastPrinted>2019-03-19T12:27:02Z</cp:lastPrinted>
  <dcterms:created xsi:type="dcterms:W3CDTF">2009-04-08T07:15:50Z</dcterms:created>
  <dcterms:modified xsi:type="dcterms:W3CDTF">2025-04-30T12:36:22Z</dcterms:modified>
</cp:coreProperties>
</file>